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5 BIME" sheetId="1" r:id="rId1"/>
  </sheets>
  <definedNames>
    <definedName name="Excel_BuiltIn_Print_Area_1_1">"$#REF!.$A$1:$G$54"</definedName>
    <definedName name="Excel_BuiltIn_Print_Area_10">"$#REF!.$A$1:$G$54"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B33"/>
  <c r="D33" s="1"/>
  <c r="H33" s="1"/>
  <c r="J32"/>
  <c r="I32"/>
  <c r="D32"/>
  <c r="H32" s="1"/>
  <c r="C32"/>
  <c r="G31"/>
  <c r="F31"/>
  <c r="J31" s="1"/>
  <c r="E31"/>
  <c r="I31" s="1"/>
  <c r="D31"/>
  <c r="H31" s="1"/>
  <c r="B31"/>
  <c r="G30"/>
  <c r="F30"/>
  <c r="J30" s="1"/>
  <c r="E30"/>
  <c r="I30" s="1"/>
  <c r="D30"/>
  <c r="H30" s="1"/>
  <c r="B30"/>
  <c r="G29"/>
  <c r="F29"/>
  <c r="J29" s="1"/>
  <c r="E29"/>
  <c r="I29" s="1"/>
  <c r="D29"/>
  <c r="H29" s="1"/>
  <c r="C29"/>
  <c r="B29"/>
  <c r="G28"/>
  <c r="F28"/>
  <c r="J28" s="1"/>
  <c r="E28"/>
  <c r="I28" s="1"/>
  <c r="C28"/>
  <c r="B28"/>
  <c r="D28" s="1"/>
  <c r="H28" s="1"/>
  <c r="G27"/>
  <c r="F27"/>
  <c r="J27" s="1"/>
  <c r="E27"/>
  <c r="I27" s="1"/>
  <c r="C27"/>
  <c r="B27"/>
  <c r="D27" s="1"/>
  <c r="G26"/>
  <c r="G34" s="1"/>
  <c r="G36" s="1"/>
  <c r="G38" s="1"/>
  <c r="E26"/>
  <c r="C26"/>
  <c r="C34" s="1"/>
  <c r="C36" s="1"/>
  <c r="C38" s="1"/>
  <c r="J20"/>
  <c r="H18"/>
  <c r="J18" s="1"/>
  <c r="J17" s="1"/>
  <c r="D18"/>
  <c r="F18" s="1"/>
  <c r="F17" s="1"/>
  <c r="H17"/>
  <c r="D17"/>
  <c r="B17"/>
  <c r="J16"/>
  <c r="D16"/>
  <c r="F16" s="1"/>
  <c r="F14" s="1"/>
  <c r="J15"/>
  <c r="H14"/>
  <c r="H19" s="1"/>
  <c r="B14"/>
  <c r="B19" s="1"/>
  <c r="B21" s="1"/>
  <c r="B23" s="1"/>
  <c r="J12"/>
  <c r="J11"/>
  <c r="H11"/>
  <c r="F11"/>
  <c r="D11"/>
  <c r="B11"/>
  <c r="F10"/>
  <c r="D10"/>
  <c r="J10" s="1"/>
  <c r="J9"/>
  <c r="D9"/>
  <c r="F9" s="1"/>
  <c r="F8"/>
  <c r="D8"/>
  <c r="J8" s="1"/>
  <c r="D7"/>
  <c r="F7" s="1"/>
  <c r="H6"/>
  <c r="J6" s="1"/>
  <c r="D6"/>
  <c r="B6"/>
  <c r="H27" l="1"/>
  <c r="D26"/>
  <c r="H21"/>
  <c r="F6"/>
  <c r="F19" s="1"/>
  <c r="F21" s="1"/>
  <c r="F23" s="1"/>
  <c r="J7"/>
  <c r="D14"/>
  <c r="B26"/>
  <c r="B34" s="1"/>
  <c r="B36" s="1"/>
  <c r="B38" s="1"/>
  <c r="F26"/>
  <c r="E34"/>
  <c r="E36" l="1"/>
  <c r="I34"/>
  <c r="F34"/>
  <c r="J26"/>
  <c r="D19"/>
  <c r="J14"/>
  <c r="I26"/>
  <c r="D34"/>
  <c r="H26"/>
  <c r="D21" l="1"/>
  <c r="J19"/>
  <c r="F36"/>
  <c r="J34"/>
  <c r="E38"/>
  <c r="I38" s="1"/>
  <c r="I36"/>
  <c r="D36"/>
  <c r="H34"/>
  <c r="H36" l="1"/>
  <c r="D38"/>
  <c r="H38" s="1"/>
  <c r="J36"/>
  <c r="J38"/>
  <c r="H22"/>
  <c r="H23" s="1"/>
  <c r="F37" s="1"/>
  <c r="F38" s="1"/>
  <c r="D23"/>
  <c r="J21"/>
  <c r="J23" s="1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<sst xmlns="http://schemas.openxmlformats.org/spreadsheetml/2006/main" count="54" uniqueCount="53">
  <si>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</si>
  <si>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</si>
  <si>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</si>
  <si>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</si>
  <si>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</si>
  <si>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</si>
  <si>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</si>
  <si>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</si>
  <si>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</si>
  <si>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</si>
  <si>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</si>
  <si>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</si>
  <si>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</si>
  <si>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</si>
  <si>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</si>
  <si>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</si>
  <si>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</si>
  <si>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</si>
  <si>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</si>
  <si>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</si>
  <si>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</si>
  <si>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</si>
  <si>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</si>
  <si>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</si>
  <si>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</si>
  <si>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</si>
  <si>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</si>
  <si>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</si>
  <si>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</si>
  <si>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</si>
  <si>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</si>
  <si>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</si>
  <si>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</si>
  <si>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</si>
  <si>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</si>
  <si>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</si>
  <si>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</si>
  <si>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</si>
  <si>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</si>
  <si>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</si>
  <si>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</si>
  <si>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</si>
  <si>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</si>
  <si>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</si>
  <si>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</si>
  <si>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</si>
  <si>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</si>
  <si>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</si>
  <si>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</si>
  <si>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Luiz Carlos da Costa Valle                      Fábio Vieira Pinto                                                   Livia Tavares Benetti               Thaize Aparecida Martins de Abreu</t>
  </si>
  <si>
    <t>Presidente da EMDURB                Diretor Administrativo Financeiro                                                 Contadora                                Resp. Controle Interno</t>
  </si>
  <si>
    <t xml:space="preserve">                                                                                                                                         CRC 1SP268936/O-0                               Exercício 2021</t>
  </si>
  <si>
    <t>5º Bimestre 2021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</si>
</sst>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/>
    <xf numFmtId="0" fontId="2" fillId="0" borderId="1" xfId="0" applyFont="1" applyBorder="1"/>
    <xf numFmtId="164" fontId="2" fillId="0" borderId="1" xfId="0" applyNumberFormat="1" applyFont="1" applyBorder="1" applyAlignment="1"/>
    <xf numFmtId="164" fontId="1" fillId="0" borderId="1" xfId="1" applyFont="1" applyBorder="1" applyAlignment="1" applyProtection="1">
      <alignment horizontal="right" vertical="center"/>
    </xf>
    <xf numFmtId="164" fontId="1" fillId="0" borderId="1" xfId="1" applyFont="1" applyBorder="1" applyAlignment="1" applyProtection="1">
      <alignment vertical="center"/>
    </xf>
    <xf numFmtId="164" fontId="1" fillId="0" borderId="1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1" fillId="0" borderId="1" xfId="1" applyFont="1" applyBorder="1" applyAlignment="1" applyProtection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right" wrapText="1"/>
    </xf>
    <xf numFmtId="164" fontId="2" fillId="0" borderId="1" xfId="1" applyFont="1" applyBorder="1" applyAlignment="1" applyProtection="1"/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1" fillId="0" borderId="1" xfId="1" applyFont="1" applyBorder="1" applyAlignment="1" applyProtection="1"/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0" fillId="0" borderId="0" xfId="0" applyAlignment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1" fillId="0" borderId="1" xfId="1" applyFont="1" applyBorder="1" applyAlignment="1" applyProtection="1">
      <alignment horizontal="center"/>
    </xf>
    <xf numFmtId="164" fontId="2" fillId="0" borderId="1" xfId="1" applyFont="1" applyBorder="1" applyAlignment="1" applyProtection="1">
      <alignment horizontal="center" vertical="center"/>
    </xf>
    <xf numFmtId="164" fontId="1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topLeftCell="A13" workbookViewId="0">
      <pane xSplit="1" topLeftCell="B1" activePane="topRight" state="frozen"/>
      <selection pane="topRight" sqref="A1:XFD1048576"/>
    </sheetView>
  </sheetViews>
  <sheetFormatPr defaultColWidth="8.7109375" defaultRowHeight="12.75"/>
  <cols>
    <col min="1" max="1" width="42.7109375" customWidth="1"/>
    <col min="2" max="2" width="12.5703125" customWidth="1"/>
    <col min="3" max="3" width="11.42578125" bestFit="1" customWidth="1"/>
    <col min="4" max="6" width="12.5703125" customWidth="1"/>
    <col min="7" max="7" width="12.85546875" customWidth="1"/>
    <col min="8" max="9" width="12.5703125" customWidth="1"/>
    <col min="10" max="10" width="13.7109375" customWidth="1"/>
  </cols>
  <sheetData>
    <row r="1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1"/>
    </row>
    <row r="2" spans="1:10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1"/>
    </row>
    <row r="3" spans="1:10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1"/>
    </row>
    <row r="4" spans="1:10">
      <c r="A4" s="1"/>
      <c r="B4" s="1"/>
      <c r="C4" s="31" t="s">
        <v>52</v>
      </c>
      <c r="D4" s="31"/>
      <c r="E4" s="1"/>
      <c r="F4" s="1"/>
      <c r="G4" s="1"/>
      <c r="H4" s="1"/>
      <c r="I4" s="1"/>
      <c r="J4" s="1"/>
    </row>
    <row r="5" spans="1:10">
      <c r="A5" s="2" t="s">
        <v>3</v>
      </c>
      <c r="B5" s="32" t="s">
        <v>4</v>
      </c>
      <c r="C5" s="32"/>
      <c r="D5" s="32" t="s">
        <v>5</v>
      </c>
      <c r="E5" s="32"/>
      <c r="F5" s="32" t="s">
        <v>6</v>
      </c>
      <c r="G5" s="32"/>
      <c r="H5" s="32" t="s">
        <v>7</v>
      </c>
      <c r="I5" s="32"/>
      <c r="J5" s="3" t="s">
        <v>8</v>
      </c>
    </row>
    <row r="6" spans="1:10">
      <c r="A6" s="2" t="s">
        <v>9</v>
      </c>
      <c r="B6" s="27">
        <f>SUM(B7:B10)</f>
        <v>8634684</v>
      </c>
      <c r="C6" s="27"/>
      <c r="D6" s="27">
        <f>SUM(D7:D10)</f>
        <v>8634684</v>
      </c>
      <c r="E6" s="27"/>
      <c r="F6" s="27">
        <f>SUM(F7:F10)</f>
        <v>7195570</v>
      </c>
      <c r="G6" s="27"/>
      <c r="H6" s="27">
        <f>SUM(H7:H10)</f>
        <v>4878245.6100000003</v>
      </c>
      <c r="I6" s="27"/>
      <c r="J6" s="4">
        <f>H6-D6</f>
        <v>-3756438.3899999997</v>
      </c>
    </row>
    <row r="7" spans="1:10" ht="13.5" customHeight="1">
      <c r="A7" s="5" t="s">
        <v>10</v>
      </c>
      <c r="B7" s="30">
        <v>4647000</v>
      </c>
      <c r="C7" s="30"/>
      <c r="D7" s="30">
        <f>B7</f>
        <v>4647000</v>
      </c>
      <c r="E7" s="30"/>
      <c r="F7" s="30">
        <f>D7/12*10</f>
        <v>3872500</v>
      </c>
      <c r="G7" s="30"/>
      <c r="H7" s="30">
        <v>2670393.37</v>
      </c>
      <c r="I7" s="30"/>
      <c r="J7" s="6">
        <f>H7-D7</f>
        <v>-1976606.63</v>
      </c>
    </row>
    <row r="8" spans="1:10">
      <c r="A8" s="5" t="s">
        <v>11</v>
      </c>
      <c r="B8" s="30">
        <v>771800</v>
      </c>
      <c r="C8" s="30"/>
      <c r="D8" s="30">
        <f>B8</f>
        <v>771800</v>
      </c>
      <c r="E8" s="30"/>
      <c r="F8" s="30">
        <f>D8/12*10</f>
        <v>643166.66666666663</v>
      </c>
      <c r="G8" s="30"/>
      <c r="H8" s="30">
        <v>411892.6</v>
      </c>
      <c r="I8" s="30"/>
      <c r="J8" s="6">
        <f>H8-D8</f>
        <v>-359907.4</v>
      </c>
    </row>
    <row r="9" spans="1:10">
      <c r="A9" s="5" t="s">
        <v>12</v>
      </c>
      <c r="B9" s="30">
        <v>2827684</v>
      </c>
      <c r="C9" s="30"/>
      <c r="D9" s="30">
        <f>B9</f>
        <v>2827684</v>
      </c>
      <c r="E9" s="30"/>
      <c r="F9" s="30">
        <f>D9/12*10</f>
        <v>2356403.3333333335</v>
      </c>
      <c r="G9" s="30"/>
      <c r="H9" s="30">
        <v>1487391.98</v>
      </c>
      <c r="I9" s="30"/>
      <c r="J9" s="6">
        <f>H9-D9</f>
        <v>-1340292.02</v>
      </c>
    </row>
    <row r="10" spans="1:10">
      <c r="A10" s="5" t="s">
        <v>13</v>
      </c>
      <c r="B10" s="30">
        <v>388200</v>
      </c>
      <c r="C10" s="30"/>
      <c r="D10" s="30">
        <f>B10</f>
        <v>388200</v>
      </c>
      <c r="E10" s="30"/>
      <c r="F10" s="30">
        <f>D10/12*10</f>
        <v>323500</v>
      </c>
      <c r="G10" s="30"/>
      <c r="H10" s="30">
        <v>308567.65999999997</v>
      </c>
      <c r="I10" s="30"/>
      <c r="J10" s="6">
        <f>H10-D10</f>
        <v>-79632.340000000026</v>
      </c>
    </row>
    <row r="11" spans="1:10">
      <c r="A11" s="2" t="s">
        <v>14</v>
      </c>
      <c r="B11" s="29">
        <f>SUM(B12)</f>
        <v>0</v>
      </c>
      <c r="C11" s="29"/>
      <c r="D11" s="29">
        <f>SUM(D12)</f>
        <v>0</v>
      </c>
      <c r="E11" s="29"/>
      <c r="F11" s="29">
        <f>SUM(F12)</f>
        <v>0</v>
      </c>
      <c r="G11" s="29"/>
      <c r="H11" s="29">
        <f>SUM(H12)</f>
        <v>0</v>
      </c>
      <c r="I11" s="29"/>
      <c r="J11" s="4">
        <f>D11-H11</f>
        <v>0</v>
      </c>
    </row>
    <row r="12" spans="1:10">
      <c r="A12" s="5" t="s">
        <v>15</v>
      </c>
      <c r="B12" s="28">
        <v>0</v>
      </c>
      <c r="C12" s="28"/>
      <c r="D12" s="28">
        <v>0</v>
      </c>
      <c r="E12" s="28"/>
      <c r="F12" s="28">
        <v>0</v>
      </c>
      <c r="G12" s="28"/>
      <c r="H12" s="28">
        <v>0</v>
      </c>
      <c r="I12" s="28"/>
      <c r="J12" s="6">
        <f>D12-H12</f>
        <v>0</v>
      </c>
    </row>
    <row r="13" spans="1:10">
      <c r="A13" s="2" t="s">
        <v>16</v>
      </c>
      <c r="B13" s="29">
        <v>0</v>
      </c>
      <c r="C13" s="29"/>
      <c r="D13" s="29">
        <v>0</v>
      </c>
      <c r="E13" s="29"/>
      <c r="F13" s="29">
        <v>0</v>
      </c>
      <c r="G13" s="29"/>
      <c r="H13" s="29">
        <v>0</v>
      </c>
      <c r="I13" s="29"/>
      <c r="J13" s="6">
        <v>0</v>
      </c>
    </row>
    <row r="14" spans="1:10" ht="12.75" customHeight="1">
      <c r="A14" s="2" t="s">
        <v>17</v>
      </c>
      <c r="B14" s="27">
        <f>SUM(B15:B16)</f>
        <v>57796722</v>
      </c>
      <c r="C14" s="27"/>
      <c r="D14" s="27">
        <f>SUM(D15:D16)</f>
        <v>57796722</v>
      </c>
      <c r="E14" s="27"/>
      <c r="F14" s="27">
        <f>SUM(F15:F16)</f>
        <v>48163935</v>
      </c>
      <c r="G14" s="27"/>
      <c r="H14" s="27">
        <f>SUM(H15:H16)</f>
        <v>39201915.289999999</v>
      </c>
      <c r="I14" s="27"/>
      <c r="J14" s="7">
        <f>H14-D14</f>
        <v>-18594806.710000001</v>
      </c>
    </row>
    <row r="15" spans="1:10" ht="12.75" customHeight="1">
      <c r="A15" s="5" t="s">
        <v>18</v>
      </c>
      <c r="B15" s="28">
        <v>0</v>
      </c>
      <c r="C15" s="28"/>
      <c r="D15" s="28">
        <v>0</v>
      </c>
      <c r="E15" s="28"/>
      <c r="F15" s="28">
        <v>0</v>
      </c>
      <c r="G15" s="28"/>
      <c r="H15" s="28">
        <v>0</v>
      </c>
      <c r="I15" s="28"/>
      <c r="J15" s="6">
        <f>D15-H15</f>
        <v>0</v>
      </c>
    </row>
    <row r="16" spans="1:10" ht="12.75" customHeight="1">
      <c r="A16" s="5" t="s">
        <v>19</v>
      </c>
      <c r="B16" s="28">
        <v>57796722</v>
      </c>
      <c r="C16" s="28"/>
      <c r="D16" s="28">
        <f>B16</f>
        <v>57796722</v>
      </c>
      <c r="E16" s="28"/>
      <c r="F16" s="28">
        <f>D16/12*10</f>
        <v>48163935</v>
      </c>
      <c r="G16" s="28"/>
      <c r="H16" s="28">
        <v>39201915.289999999</v>
      </c>
      <c r="I16" s="28"/>
      <c r="J16" s="6">
        <f>H16-D16</f>
        <v>-18594806.710000001</v>
      </c>
    </row>
    <row r="17" spans="1:10" ht="12.75" customHeight="1">
      <c r="A17" s="2" t="s">
        <v>20</v>
      </c>
      <c r="B17" s="29">
        <f>B18</f>
        <v>861000</v>
      </c>
      <c r="C17" s="29"/>
      <c r="D17" s="29">
        <f>D18</f>
        <v>861000</v>
      </c>
      <c r="E17" s="29"/>
      <c r="F17" s="29">
        <f>F18</f>
        <v>717500</v>
      </c>
      <c r="G17" s="29"/>
      <c r="H17" s="29">
        <f>H18</f>
        <v>727352.8</v>
      </c>
      <c r="I17" s="29"/>
      <c r="J17" s="8">
        <f>J18</f>
        <v>-133647.19999999995</v>
      </c>
    </row>
    <row r="18" spans="1:10" ht="12.75" customHeight="1">
      <c r="A18" s="5" t="s">
        <v>21</v>
      </c>
      <c r="B18" s="28">
        <v>861000</v>
      </c>
      <c r="C18" s="28"/>
      <c r="D18" s="28">
        <f>B18</f>
        <v>861000</v>
      </c>
      <c r="E18" s="28"/>
      <c r="F18" s="28">
        <f>D18/12*10</f>
        <v>717500</v>
      </c>
      <c r="G18" s="28"/>
      <c r="H18" s="28">
        <f>727352.8</f>
        <v>727352.8</v>
      </c>
      <c r="I18" s="28"/>
      <c r="J18" s="6">
        <f>H18-D18</f>
        <v>-133647.19999999995</v>
      </c>
    </row>
    <row r="19" spans="1:10">
      <c r="A19" s="2" t="s">
        <v>22</v>
      </c>
      <c r="B19" s="27">
        <f>SUM(B14+B6+B17)</f>
        <v>67292406</v>
      </c>
      <c r="C19" s="27"/>
      <c r="D19" s="27">
        <f>SUM(D14+D6+D17)</f>
        <v>67292406</v>
      </c>
      <c r="E19" s="27"/>
      <c r="F19" s="27">
        <f>SUM(F14+F6+F17)</f>
        <v>56077005</v>
      </c>
      <c r="G19" s="27"/>
      <c r="H19" s="27">
        <f>SUM(H14+H6+H17)</f>
        <v>44807513.699999996</v>
      </c>
      <c r="I19" s="27"/>
      <c r="J19" s="4">
        <f>H19-D19</f>
        <v>-22484892.300000004</v>
      </c>
    </row>
    <row r="20" spans="1:10">
      <c r="A20" s="5" t="s">
        <v>23</v>
      </c>
      <c r="B20" s="27">
        <v>0</v>
      </c>
      <c r="C20" s="27"/>
      <c r="D20" s="27">
        <v>0</v>
      </c>
      <c r="E20" s="27"/>
      <c r="F20" s="27">
        <v>0</v>
      </c>
      <c r="G20" s="27"/>
      <c r="H20" s="27">
        <v>0</v>
      </c>
      <c r="I20" s="27"/>
      <c r="J20" s="4">
        <f>D20-H20</f>
        <v>0</v>
      </c>
    </row>
    <row r="21" spans="1:10">
      <c r="A21" s="2" t="s">
        <v>24</v>
      </c>
      <c r="B21" s="27">
        <f>SUM(B19:C20)</f>
        <v>67292406</v>
      </c>
      <c r="C21" s="27"/>
      <c r="D21" s="27">
        <f>SUM(D19:E20)</f>
        <v>67292406</v>
      </c>
      <c r="E21" s="27"/>
      <c r="F21" s="27">
        <f>SUM(F19:G20)</f>
        <v>56077005</v>
      </c>
      <c r="G21" s="27"/>
      <c r="H21" s="27">
        <f>SUM(H19:I20)</f>
        <v>44807513.699999996</v>
      </c>
      <c r="I21" s="27"/>
      <c r="J21" s="4">
        <f>H21-D21</f>
        <v>-22484892.300000004</v>
      </c>
    </row>
    <row r="22" spans="1:10">
      <c r="A22" s="2" t="s">
        <v>25</v>
      </c>
      <c r="B22" s="27">
        <v>0</v>
      </c>
      <c r="C22" s="27"/>
      <c r="D22" s="27">
        <v>0</v>
      </c>
      <c r="E22" s="27"/>
      <c r="F22" s="27">
        <v>0</v>
      </c>
      <c r="G22" s="27"/>
      <c r="H22" s="27">
        <f>F36-H21</f>
        <v>4863925.8500000089</v>
      </c>
      <c r="I22" s="27"/>
      <c r="J22" s="9"/>
    </row>
    <row r="23" spans="1:10">
      <c r="A23" s="2" t="s">
        <v>26</v>
      </c>
      <c r="B23" s="27">
        <f>SUM(B21:C22)</f>
        <v>67292406</v>
      </c>
      <c r="C23" s="27"/>
      <c r="D23" s="27">
        <f>SUM(D21:E22)</f>
        <v>67292406</v>
      </c>
      <c r="E23" s="27"/>
      <c r="F23" s="27">
        <f>SUM(F21:G22)</f>
        <v>56077005</v>
      </c>
      <c r="G23" s="27"/>
      <c r="H23" s="27">
        <f>SUM(H21:I22)</f>
        <v>49671439.550000004</v>
      </c>
      <c r="I23" s="27"/>
      <c r="J23" s="4">
        <f>J21</f>
        <v>-22484892.300000004</v>
      </c>
    </row>
    <row r="24" spans="1:10">
      <c r="A24" s="10"/>
      <c r="B24" s="26"/>
      <c r="C24" s="26"/>
      <c r="D24" s="26"/>
      <c r="E24" s="26"/>
      <c r="F24" s="1"/>
      <c r="G24" s="1"/>
      <c r="H24" s="1"/>
      <c r="I24" s="1"/>
      <c r="J24" s="1"/>
    </row>
    <row r="25" spans="1:10" ht="22.5">
      <c r="A25" s="2" t="s">
        <v>27</v>
      </c>
      <c r="B25" s="11" t="s">
        <v>28</v>
      </c>
      <c r="C25" s="11" t="s">
        <v>29</v>
      </c>
      <c r="D25" s="11" t="s">
        <v>30</v>
      </c>
      <c r="E25" s="11" t="s">
        <v>31</v>
      </c>
      <c r="F25" s="12" t="s">
        <v>32</v>
      </c>
      <c r="G25" s="12" t="s">
        <v>33</v>
      </c>
      <c r="H25" s="12" t="s">
        <v>34</v>
      </c>
      <c r="I25" s="12" t="s">
        <v>35</v>
      </c>
      <c r="J25" s="12" t="s">
        <v>36</v>
      </c>
    </row>
    <row r="26" spans="1:10">
      <c r="A26" s="2" t="s">
        <v>27</v>
      </c>
      <c r="B26" s="13">
        <f t="shared" ref="B26:G26" si="0">B27+B28</f>
        <v>63589406</v>
      </c>
      <c r="C26" s="13">
        <f t="shared" si="0"/>
        <v>300000</v>
      </c>
      <c r="D26" s="13">
        <f t="shared" si="0"/>
        <v>63889406</v>
      </c>
      <c r="E26" s="13">
        <f t="shared" si="0"/>
        <v>54316926.890000001</v>
      </c>
      <c r="F26" s="13">
        <f t="shared" si="0"/>
        <v>47974358.93</v>
      </c>
      <c r="G26" s="13">
        <f t="shared" si="0"/>
        <v>39801700.75</v>
      </c>
      <c r="H26" s="14">
        <f t="shared" ref="H26:J36" si="1">D26-E26</f>
        <v>9572479.1099999994</v>
      </c>
      <c r="I26" s="14">
        <f t="shared" si="1"/>
        <v>6342567.9600000009</v>
      </c>
      <c r="J26" s="15">
        <f t="shared" si="1"/>
        <v>8172658.1799999997</v>
      </c>
    </row>
    <row r="27" spans="1:10">
      <c r="A27" s="5" t="s">
        <v>37</v>
      </c>
      <c r="B27" s="16">
        <f>31785671+12787169+266814+1000+83048</f>
        <v>44923702</v>
      </c>
      <c r="C27" s="16">
        <f>175000+24000</f>
        <v>199000</v>
      </c>
      <c r="D27" s="16">
        <f>B27+C27</f>
        <v>45122702</v>
      </c>
      <c r="E27" s="16">
        <f>24217374.1+12787169+391784.24+0+0</f>
        <v>37396327.340000004</v>
      </c>
      <c r="F27" s="16">
        <f>24217374.1+9709963.23+384679.21+0+0</f>
        <v>34312016.539999999</v>
      </c>
      <c r="G27" s="16">
        <f>24217374.1+4493978.14+384679.21+0+0</f>
        <v>29096031.450000003</v>
      </c>
      <c r="H27" s="17">
        <f t="shared" si="1"/>
        <v>7726374.6599999964</v>
      </c>
      <c r="I27" s="17">
        <f t="shared" si="1"/>
        <v>3084310.8000000045</v>
      </c>
      <c r="J27" s="18">
        <f t="shared" si="1"/>
        <v>5215985.0899999961</v>
      </c>
    </row>
    <row r="28" spans="1:10">
      <c r="A28" s="5" t="s">
        <v>38</v>
      </c>
      <c r="B28" s="16">
        <f>4090685+215000+11760000+1110000+960000+398019+1000+60000+20000+1000+50000</f>
        <v>18665704</v>
      </c>
      <c r="C28" s="16">
        <f>-75000+176000</f>
        <v>101000</v>
      </c>
      <c r="D28" s="16">
        <f>B28+C28</f>
        <v>18766704</v>
      </c>
      <c r="E28" s="16">
        <f>4278423.22+223385.62+10958082.37+824812.36+537028.82+20207.98+380+42996.09+18145.1+0+17137.99</f>
        <v>16920599.549999997</v>
      </c>
      <c r="F28" s="16">
        <f>3494278.53+174860.14+8764794.52+681969.18+464349.77+20207.98+42996.09+18145.1+741.08</f>
        <v>13662342.389999999</v>
      </c>
      <c r="G28" s="16">
        <f>2232637.03+157260.14+7372555.72+396874.5+464251.66+20207.98+42996.09+18145.1+741.08</f>
        <v>10705669.300000001</v>
      </c>
      <c r="H28" s="17">
        <f t="shared" si="1"/>
        <v>1846104.450000003</v>
      </c>
      <c r="I28" s="17">
        <f t="shared" si="1"/>
        <v>3258257.1599999983</v>
      </c>
      <c r="J28" s="18">
        <f t="shared" si="1"/>
        <v>2956673.089999998</v>
      </c>
    </row>
    <row r="29" spans="1:10">
      <c r="A29" s="2" t="s">
        <v>39</v>
      </c>
      <c r="B29" s="19">
        <f t="shared" ref="B29:G29" si="2">B30+B31</f>
        <v>2051000</v>
      </c>
      <c r="C29" s="19">
        <f t="shared" si="2"/>
        <v>0</v>
      </c>
      <c r="D29" s="19">
        <f t="shared" si="2"/>
        <v>2051000</v>
      </c>
      <c r="E29" s="19">
        <f t="shared" si="2"/>
        <v>873745.71</v>
      </c>
      <c r="F29" s="19">
        <f t="shared" si="2"/>
        <v>782358.84</v>
      </c>
      <c r="G29" s="19">
        <f t="shared" si="2"/>
        <v>775846.39</v>
      </c>
      <c r="H29" s="14">
        <f t="shared" si="1"/>
        <v>1177254.29</v>
      </c>
      <c r="I29" s="14">
        <f t="shared" si="1"/>
        <v>91386.87</v>
      </c>
      <c r="J29" s="15">
        <f t="shared" si="1"/>
        <v>6512.4499999999534</v>
      </c>
    </row>
    <row r="30" spans="1:10">
      <c r="A30" s="5" t="s">
        <v>40</v>
      </c>
      <c r="B30" s="16">
        <f>200000</f>
        <v>200000</v>
      </c>
      <c r="C30" s="16">
        <v>0</v>
      </c>
      <c r="D30" s="16">
        <f>B30-C30</f>
        <v>200000</v>
      </c>
      <c r="E30" s="16">
        <f>50545.71</f>
        <v>50545.71</v>
      </c>
      <c r="F30" s="16">
        <f>48756.99</f>
        <v>48756.99</v>
      </c>
      <c r="G30" s="16">
        <f>42244.54</f>
        <v>42244.54</v>
      </c>
      <c r="H30" s="17">
        <f t="shared" si="1"/>
        <v>149454.29</v>
      </c>
      <c r="I30" s="17">
        <f t="shared" si="1"/>
        <v>1788.7200000000012</v>
      </c>
      <c r="J30" s="18">
        <f t="shared" si="1"/>
        <v>6512.4499999999971</v>
      </c>
    </row>
    <row r="31" spans="1:10">
      <c r="A31" s="5" t="s">
        <v>41</v>
      </c>
      <c r="B31" s="16">
        <f>1850000+1000</f>
        <v>1851000</v>
      </c>
      <c r="C31" s="16">
        <v>0</v>
      </c>
      <c r="D31" s="16">
        <f>B31-C31</f>
        <v>1851000</v>
      </c>
      <c r="E31" s="16">
        <f>823200+0</f>
        <v>823200</v>
      </c>
      <c r="F31" s="16">
        <f>733601.85+0</f>
        <v>733601.85</v>
      </c>
      <c r="G31" s="16">
        <f>733601.85+0</f>
        <v>733601.85</v>
      </c>
      <c r="H31" s="17">
        <f t="shared" si="1"/>
        <v>1027800</v>
      </c>
      <c r="I31" s="17">
        <f t="shared" si="1"/>
        <v>89598.150000000023</v>
      </c>
      <c r="J31" s="18">
        <f t="shared" si="1"/>
        <v>0</v>
      </c>
    </row>
    <row r="32" spans="1:10">
      <c r="A32" s="2" t="s">
        <v>42</v>
      </c>
      <c r="B32" s="19">
        <v>300000</v>
      </c>
      <c r="C32" s="19">
        <f>-100000-200000</f>
        <v>-300000</v>
      </c>
      <c r="D32" s="19">
        <f>B32+C32</f>
        <v>0</v>
      </c>
      <c r="E32" s="19">
        <v>0</v>
      </c>
      <c r="F32" s="19">
        <v>0</v>
      </c>
      <c r="G32" s="19">
        <v>0</v>
      </c>
      <c r="H32" s="14">
        <f t="shared" si="1"/>
        <v>0</v>
      </c>
      <c r="I32" s="14">
        <f t="shared" si="1"/>
        <v>0</v>
      </c>
      <c r="J32" s="15">
        <f t="shared" si="1"/>
        <v>0</v>
      </c>
    </row>
    <row r="33" spans="1:10">
      <c r="A33" s="5" t="s">
        <v>43</v>
      </c>
      <c r="B33" s="16">
        <f>280000+942000+130000</f>
        <v>1352000</v>
      </c>
      <c r="C33" s="16">
        <v>0</v>
      </c>
      <c r="D33" s="16">
        <f>B33-C33</f>
        <v>1352000</v>
      </c>
      <c r="E33" s="16">
        <f>234659.04+872823.36+130000</f>
        <v>1237482.3999999999</v>
      </c>
      <c r="F33" s="16">
        <f>187368.98+727352.8+0</f>
        <v>914721.78</v>
      </c>
      <c r="G33" s="16">
        <f>132960.49+727352.8+0</f>
        <v>860313.29</v>
      </c>
      <c r="H33" s="17">
        <f t="shared" si="1"/>
        <v>114517.60000000009</v>
      </c>
      <c r="I33" s="17">
        <f t="shared" si="1"/>
        <v>322760.61999999988</v>
      </c>
      <c r="J33" s="18">
        <f t="shared" si="1"/>
        <v>54408.489999999991</v>
      </c>
    </row>
    <row r="34" spans="1:10">
      <c r="A34" s="2" t="s">
        <v>44</v>
      </c>
      <c r="B34" s="19">
        <f>SUM(B26+B29+B32+B33)</f>
        <v>67292406</v>
      </c>
      <c r="C34" s="19">
        <f>SUM(C26,C29,C32,C33)</f>
        <v>0</v>
      </c>
      <c r="D34" s="19">
        <f>SUM(D26+D29+D32+D33)</f>
        <v>67292406</v>
      </c>
      <c r="E34" s="19">
        <f>SUM(E26+E29+E32+E33)</f>
        <v>56428155</v>
      </c>
      <c r="F34" s="19">
        <f>SUM(F26+F29+F32+F33)</f>
        <v>49671439.550000004</v>
      </c>
      <c r="G34" s="19">
        <f>SUM(G26+G29+G32+G33)</f>
        <v>41437860.43</v>
      </c>
      <c r="H34" s="14">
        <f t="shared" si="1"/>
        <v>10864251</v>
      </c>
      <c r="I34" s="14">
        <f t="shared" si="1"/>
        <v>6756715.4499999955</v>
      </c>
      <c r="J34" s="15">
        <f t="shared" si="1"/>
        <v>8233579.1200000048</v>
      </c>
    </row>
    <row r="35" spans="1:10">
      <c r="A35" s="5" t="s">
        <v>45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4">
        <f t="shared" si="1"/>
        <v>0</v>
      </c>
      <c r="I35" s="14">
        <f t="shared" si="1"/>
        <v>0</v>
      </c>
      <c r="J35" s="15">
        <f t="shared" si="1"/>
        <v>0</v>
      </c>
    </row>
    <row r="36" spans="1:10">
      <c r="A36" s="2" t="s">
        <v>46</v>
      </c>
      <c r="B36" s="19">
        <f>SUM(B34:B35)</f>
        <v>67292406</v>
      </c>
      <c r="C36" s="19">
        <f>SUM(C34,C35)</f>
        <v>0</v>
      </c>
      <c r="D36" s="19">
        <f>SUM(D34:D35)</f>
        <v>67292406</v>
      </c>
      <c r="E36" s="19">
        <f>SUM(E34:E35)</f>
        <v>56428155</v>
      </c>
      <c r="F36" s="19">
        <f>SUM(F34:F35)</f>
        <v>49671439.550000004</v>
      </c>
      <c r="G36" s="19">
        <f>SUM(G34:G35)</f>
        <v>41437860.43</v>
      </c>
      <c r="H36" s="14">
        <f t="shared" si="1"/>
        <v>10864251</v>
      </c>
      <c r="I36" s="14">
        <f t="shared" si="1"/>
        <v>6756715.4499999955</v>
      </c>
      <c r="J36" s="15">
        <f t="shared" si="1"/>
        <v>8233579.1200000048</v>
      </c>
    </row>
    <row r="37" spans="1:10">
      <c r="A37" s="2" t="s">
        <v>47</v>
      </c>
      <c r="B37" s="16">
        <v>0</v>
      </c>
      <c r="C37" s="19">
        <v>0</v>
      </c>
      <c r="D37" s="16">
        <v>0</v>
      </c>
      <c r="E37" s="16">
        <v>0</v>
      </c>
      <c r="F37" s="16">
        <f>H23-F36</f>
        <v>0</v>
      </c>
      <c r="G37" s="16">
        <v>0</v>
      </c>
      <c r="H37" s="14">
        <f>D37-E37</f>
        <v>0</v>
      </c>
      <c r="I37" s="14">
        <v>0</v>
      </c>
      <c r="J37" s="15">
        <v>0</v>
      </c>
    </row>
    <row r="38" spans="1:10">
      <c r="A38" s="2" t="s">
        <v>48</v>
      </c>
      <c r="B38" s="19">
        <f>SUM(B36:B37)</f>
        <v>67292406</v>
      </c>
      <c r="C38" s="19">
        <f>SUM(C36,C37)</f>
        <v>0</v>
      </c>
      <c r="D38" s="19">
        <f>SUM(D36:D37)</f>
        <v>67292406</v>
      </c>
      <c r="E38" s="19">
        <f>SUM(E36:E37)</f>
        <v>56428155</v>
      </c>
      <c r="F38" s="19">
        <f>SUM(F36:F37)</f>
        <v>49671439.550000004</v>
      </c>
      <c r="G38" s="19">
        <f>SUM(G36:G37)</f>
        <v>41437860.43</v>
      </c>
      <c r="H38" s="14">
        <f>D38-E38</f>
        <v>10864251</v>
      </c>
      <c r="I38" s="14">
        <f>E38-F36</f>
        <v>6756715.4499999955</v>
      </c>
      <c r="J38" s="15">
        <f>F36-G38</f>
        <v>8233579.1200000048</v>
      </c>
    </row>
    <row r="40" spans="1:10">
      <c r="C40" s="20"/>
      <c r="I40" s="21"/>
    </row>
    <row r="41" spans="1:10">
      <c r="A41" s="24" t="s">
        <v>49</v>
      </c>
      <c r="B41" s="22"/>
      <c r="C41" s="22"/>
      <c r="D41" s="22"/>
      <c r="E41" s="22"/>
      <c r="F41" s="22"/>
      <c r="I41" s="21"/>
    </row>
    <row r="42" spans="1:10">
      <c r="A42" s="25" t="s">
        <v>50</v>
      </c>
      <c r="B42" s="23"/>
      <c r="C42" s="23"/>
      <c r="D42" s="23"/>
      <c r="E42" s="23"/>
      <c r="F42" s="23"/>
    </row>
    <row r="43" spans="1:10">
      <c r="A43" t="s">
        <v>51</v>
      </c>
    </row>
  </sheetData>
  <mergeCells count="82">
    <mergeCell ref="A1:I1"/>
    <mergeCell ref="A2:I2"/>
    <mergeCell ref="A3:I3"/>
    <mergeCell ref="C4:D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H22:I22"/>
    <mergeCell ref="B23:C23"/>
    <mergeCell ref="D23:E23"/>
    <mergeCell ref="F23:G23"/>
    <mergeCell ref="H23:I23"/>
    <mergeCell ref="B24:C24"/>
    <mergeCell ref="D24:E24"/>
    <mergeCell ref="B22:C22"/>
    <mergeCell ref="D22:E22"/>
    <mergeCell ref="F22:G22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LibreOffice/7.1.3.2$Windows_x86 LibreOffice_project/47f78053abe362b9384784d31a6e56f8511eb1c1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liviabenetti</dc:creator>
  <dc:description/>
  <cp:lastModifiedBy>thaizeabreu</cp:lastModifiedBy>
  <cp:revision>2</cp:revision>
  <dcterms:created xsi:type="dcterms:W3CDTF">2021-03-29T11:18:05Z</dcterms:created>
  <dcterms:modified xsi:type="dcterms:W3CDTF">2021-11-25T18:41:23Z</dcterms:modified>
  <dc:language>pt-BR</dc:language>
</cp:coreProperties>
</file>